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<sst xmlns="http://schemas.openxmlformats.org/spreadsheetml/2006/main" count="168" uniqueCount="113">
  <si>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</si>
  <si>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</si>
  <si>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</si>
  <si>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</si>
  <si>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</si>
  <si>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</si>
  <si>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</si>
  <si>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</si>
  <si>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</si>
  <si>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</si>
  <si>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</si>
  <si>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</si>
  <si>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</si>
  <si>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</si>
  <si>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</si>
  <si>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</si>
  <si>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</si>
  <si>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</si>
  <si>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</si>
  <si>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</si>
  <si>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</si>
  <si>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</si>
  <si>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</si>
  <si>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</si>
  <si>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</si>
  <si>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</si>
  <si>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</si>
  <si>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</si>
  <si>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</si>
  <si>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</si>
  <si>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</si>
  <si>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</si>
  <si>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</si>
  <si>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</si>
  <si>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</si>
  <si>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</si>
  <si>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</si>
  <si>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</si>
  <si>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</si>
  <si>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</si>
  <si>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</si>
  <si>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</si>
  <si>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</si>
  <si>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</si>
  <si>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</si>
  <si>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</si>
  <si>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</si>
  <si>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</si>
  <si>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</si>
  <si>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</si>
  <si>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</si>
  <si>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</si>
  <si>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</si>
  <si>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</si>
  <si>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</si>
  <si>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</si>
  <si>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</si>
  <si>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</si>
  <si>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</si>
  <si>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</si>
  <si>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</si>
  <si>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</si>
  <si>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</si>
  <si>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</si>
  <si>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</si>
  <si>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</si>
  <si>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</si>
  <si>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</si>
  <si>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</si>
  <si>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</si>
  <si>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</si>
  <si>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</si>
  <si>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</si>
  <si>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</si>
  <si>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</si>
  <si>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</si>
  <si>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</si>
  <si>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</si>
  <si>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</si>
  <si>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</si>
  <si>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</si>
  <si>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</si>
  <si>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</si>
  <si>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</si>
  <si>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</si>
  <si>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</si>
  <si>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</si>
  <si>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</si>
  <si>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</si>
  <si>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</si>
  <si>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</si>
  <si>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</si>
  <si>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</si>
  <si>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</si>
  <si>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</si>
  <si>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</si>
  <si>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</si>
  <si>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</si>
  <si>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</si>
  <si>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</si>
  <si>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</si>
  <si>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</si>
  <si>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</si>
  <si>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</si>
  <si>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</si>
  <si>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</si>
  <si>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</si>
  <si>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</si>
  <si>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</si>
  <si>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</si>
  <si>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</si>
  <si>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</si>
  <si>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17.07.2019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</si>
</sst>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114986.6</c:v>
                </c:pt>
              </c:numCache>
            </c:numRef>
          </c:val>
          <c:shape val="box"/>
        </c:ser>
        <c:shape val="box"/>
        <c:axId val="60543935"/>
        <c:axId val="8024504"/>
      </c:bar3D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24504"/>
        <c:crosses val="autoZero"/>
        <c:auto val="1"/>
        <c:lblOffset val="100"/>
        <c:tickLblSkip val="1"/>
        <c:noMultiLvlLbl val="0"/>
      </c:catAx>
      <c:valAx>
        <c:axId val="8024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43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527898.2</c:v>
                </c:pt>
              </c:numCache>
            </c:numRef>
          </c:val>
          <c:shape val="box"/>
        </c:ser>
        <c:shape val="box"/>
        <c:axId val="5111673"/>
        <c:axId val="46005058"/>
      </c:bar3DChart>
      <c:catAx>
        <c:axId val="511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05058"/>
        <c:crosses val="autoZero"/>
        <c:auto val="1"/>
        <c:lblOffset val="100"/>
        <c:tickLblSkip val="1"/>
        <c:noMultiLvlLbl val="0"/>
      </c:catAx>
      <c:valAx>
        <c:axId val="46005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216914.33699999988</c:v>
                </c:pt>
              </c:numCache>
            </c:numRef>
          </c:val>
          <c:shape val="box"/>
        </c:ser>
        <c:shape val="box"/>
        <c:axId val="11392339"/>
        <c:axId val="35422188"/>
      </c:bar3D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22188"/>
        <c:crosses val="autoZero"/>
        <c:auto val="1"/>
        <c:lblOffset val="100"/>
        <c:tickLblSkip val="1"/>
        <c:noMultiLvlLbl val="0"/>
      </c:catAx>
      <c:valAx>
        <c:axId val="3542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13478.799999999997</c:v>
                </c:pt>
              </c:numCache>
            </c:numRef>
          </c:val>
          <c:shape val="box"/>
        </c:ser>
        <c:shape val="box"/>
        <c:axId val="50364237"/>
        <c:axId val="50624950"/>
      </c:bar3D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24056.7</c:v>
                </c:pt>
              </c:numCache>
            </c:numRef>
          </c:val>
          <c:shape val="box"/>
        </c:ser>
        <c:shape val="box"/>
        <c:axId val="52971367"/>
        <c:axId val="6980256"/>
      </c:bar3D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0256"/>
        <c:crosses val="autoZero"/>
        <c:auto val="1"/>
        <c:lblOffset val="100"/>
        <c:tickLblSkip val="2"/>
        <c:noMultiLvlLbl val="0"/>
      </c:cat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1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5370.099999999999</c:v>
                </c:pt>
              </c:numCache>
            </c:numRef>
          </c:val>
          <c:shape val="box"/>
        </c:ser>
        <c:shape val="box"/>
        <c:axId val="62822305"/>
        <c:axId val="28529834"/>
      </c:bar3D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2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51583.799999999996</c:v>
                </c:pt>
              </c:numCache>
            </c:numRef>
          </c:val>
          <c:shape val="box"/>
        </c:ser>
        <c:shape val="box"/>
        <c:axId val="55441915"/>
        <c:axId val="29215188"/>
      </c:bar3D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527898.2</c:v>
                </c:pt>
                <c:pt idx="1">
                  <c:v>216914.33699999988</c:v>
                </c:pt>
                <c:pt idx="2">
                  <c:v>13478.799999999997</c:v>
                </c:pt>
                <c:pt idx="3">
                  <c:v>24056.7</c:v>
                </c:pt>
                <c:pt idx="4">
                  <c:v>5370.099999999999</c:v>
                </c:pt>
                <c:pt idx="5">
                  <c:v>114986.6</c:v>
                </c:pt>
                <c:pt idx="6">
                  <c:v>51583.799999999996</c:v>
                </c:pt>
              </c:numCache>
            </c:numRef>
          </c:val>
          <c:shape val="box"/>
        </c:ser>
        <c:shape val="box"/>
        <c:axId val="61610101"/>
        <c:axId val="17619998"/>
      </c:bar3D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1258948.8000000005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576867.1</c:v>
                </c:pt>
                <c:pt idx="1">
                  <c:v>62565.19999999998</c:v>
                </c:pt>
                <c:pt idx="2">
                  <c:v>26720.9</c:v>
                </c:pt>
                <c:pt idx="3">
                  <c:v>42467.60000000001</c:v>
                </c:pt>
                <c:pt idx="4">
                  <c:v>38.49999999999999</c:v>
                </c:pt>
                <c:pt idx="5">
                  <c:v>590835.55679</c:v>
                </c:pt>
              </c:numCache>
            </c:numRef>
          </c:val>
          <c:shape val="box"/>
        </c:ser>
        <c:shape val="box"/>
        <c:axId val="24362255"/>
        <c:axId val="17933704"/>
      </c:bar3D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4" sqref="E54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1" t="s">
        <v>38</v>
      </c>
      <c r="B3" s="164" t="s">
        <v>109</v>
      </c>
      <c r="C3" s="167" t="s">
        <v>103</v>
      </c>
      <c r="D3" s="167" t="s">
        <v>20</v>
      </c>
      <c r="E3" s="167" t="s">
        <v>19</v>
      </c>
      <c r="F3" s="167" t="s">
        <v>110</v>
      </c>
      <c r="G3" s="167" t="s">
        <v>105</v>
      </c>
      <c r="H3" s="167" t="s">
        <v>111</v>
      </c>
      <c r="I3" s="167" t="s">
        <v>104</v>
      </c>
    </row>
    <row r="4" spans="1:9" ht="24.75" customHeight="1">
      <c r="A4" s="162"/>
      <c r="B4" s="165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63"/>
      <c r="B5" s="166"/>
      <c r="C5" s="169"/>
      <c r="D5" s="169"/>
      <c r="E5" s="169"/>
      <c r="F5" s="169"/>
      <c r="G5" s="169"/>
      <c r="H5" s="169"/>
      <c r="I5" s="169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</f>
        <v>527898.2</v>
      </c>
      <c r="E6" s="3">
        <f>D6/D156*100</f>
        <v>40.62333892602001</v>
      </c>
      <c r="F6" s="3">
        <f>D6/B6*100</f>
        <v>91.1723169574352</v>
      </c>
      <c r="G6" s="3">
        <f aca="true" t="shared" si="0" ref="G6:G43">D6/C6*100</f>
        <v>57.25960807351294</v>
      </c>
      <c r="H6" s="36">
        <f aca="true" t="shared" si="1" ref="H6:H12">B6-D6</f>
        <v>51113.30000000005</v>
      </c>
      <c r="I6" s="36">
        <f aca="true" t="shared" si="2" ref="I6:I43">C6-D6</f>
        <v>394040</v>
      </c>
      <c r="J6" s="135"/>
      <c r="L6" s="136">
        <f>H6-H7</f>
        <v>43721.90000000005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12060.7+9623.1+1044.7+273.5+10510.2+12398.6+40.7+10550.7+12514+8.7+10597.9+12396.7+14.3-11.2+14.3+10532.6+25726.8+2302.2+41728.4+13.4+10871.6+847.7+4031.4+88.2+671.5</f>
        <v>188850.7</v>
      </c>
      <c r="E7" s="125">
        <f>D7/D6*100</f>
        <v>35.774075380442675</v>
      </c>
      <c r="F7" s="125">
        <f>D7/B7*100</f>
        <v>96.23352991024862</v>
      </c>
      <c r="G7" s="125">
        <f>D7/C7*100</f>
        <v>63.169346740728</v>
      </c>
      <c r="H7" s="124">
        <f t="shared" si="1"/>
        <v>7391.399999999994</v>
      </c>
      <c r="I7" s="124">
        <f t="shared" si="2"/>
        <v>110108.70000000001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</f>
        <v>434539.90000000014</v>
      </c>
      <c r="E8" s="93">
        <f>D8/D6*100</f>
        <v>82.31509408442767</v>
      </c>
      <c r="F8" s="93">
        <f>D8/B8*100</f>
        <v>93.5748915858379</v>
      </c>
      <c r="G8" s="93">
        <f t="shared" si="0"/>
        <v>59.571532878136225</v>
      </c>
      <c r="H8" s="91">
        <f t="shared" si="1"/>
        <v>29836.699999999837</v>
      </c>
      <c r="I8" s="91">
        <f t="shared" si="2"/>
        <v>294902.2999999998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16.3+0.9+0.3+8.7+9.7+0.3+0.4+0.4+0.1+0.5</f>
        <v>37.599999999999994</v>
      </c>
      <c r="E9" s="110">
        <f>D9/D6*100</f>
        <v>0.007122585377256448</v>
      </c>
      <c r="F9" s="93">
        <f>D9/B9*100</f>
        <v>72.7272727272727</v>
      </c>
      <c r="G9" s="93">
        <f t="shared" si="0"/>
        <v>35.84366062917063</v>
      </c>
      <c r="H9" s="91">
        <f t="shared" si="1"/>
        <v>14.100000000000009</v>
      </c>
      <c r="I9" s="91">
        <f t="shared" si="2"/>
        <v>67.30000000000001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</f>
        <v>24768.2</v>
      </c>
      <c r="E10" s="93">
        <f>D10/D6*100</f>
        <v>4.691851572897957</v>
      </c>
      <c r="F10" s="93">
        <f aca="true" t="shared" si="3" ref="F10:F41">D10/B10*100</f>
        <v>91.74222893886865</v>
      </c>
      <c r="G10" s="93">
        <f t="shared" si="0"/>
        <v>57.01729750136971</v>
      </c>
      <c r="H10" s="91">
        <f t="shared" si="1"/>
        <v>2229.399999999998</v>
      </c>
      <c r="I10" s="91">
        <f t="shared" si="2"/>
        <v>18671.600000000002</v>
      </c>
    </row>
    <row r="11" spans="1:9" s="135" customFormat="1" ht="18">
      <c r="A11" s="89" t="s">
        <v>0</v>
      </c>
      <c r="B11" s="108">
        <f>57233.2-150.8</f>
        <v>57082.399999999994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</f>
        <v>49479.29999999998</v>
      </c>
      <c r="E11" s="93">
        <f>D11/D6*100</f>
        <v>9.372886666406513</v>
      </c>
      <c r="F11" s="93">
        <f t="shared" si="3"/>
        <v>86.68048295096209</v>
      </c>
      <c r="G11" s="93">
        <f t="shared" si="0"/>
        <v>50.356715409291475</v>
      </c>
      <c r="H11" s="91">
        <f t="shared" si="1"/>
        <v>7603.100000000013</v>
      </c>
      <c r="I11" s="91">
        <f t="shared" si="2"/>
        <v>48778.300000000025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134.7+863.6+21+169+134.3+503.1+242.3+376.7+419.7+11.5+196.3+194.7+350.5+128.8+306+205.9+21+475.1+46.1+265+1+11.5+502+21+253.6+228.1+113.2+114.8+47.7+65.2+24.1</f>
        <v>6447.500000000001</v>
      </c>
      <c r="E12" s="93">
        <f>D12/D6*100</f>
        <v>1.221352904783536</v>
      </c>
      <c r="F12" s="93">
        <f t="shared" si="3"/>
        <v>82.96445942815967</v>
      </c>
      <c r="G12" s="93">
        <f t="shared" si="0"/>
        <v>49.636244659147785</v>
      </c>
      <c r="H12" s="91">
        <f t="shared" si="1"/>
        <v>1323.8999999999987</v>
      </c>
      <c r="I12" s="91">
        <f t="shared" si="2"/>
        <v>6541.999999999999</v>
      </c>
    </row>
    <row r="13" spans="1:9" s="135" customFormat="1" ht="18.75" thickBot="1">
      <c r="A13" s="89" t="s">
        <v>25</v>
      </c>
      <c r="B13" s="109">
        <f>B6-B8-B9-B10-B11-B12</f>
        <v>22731.80000000004</v>
      </c>
      <c r="C13" s="109">
        <f>C6-C8-C9-C10-C11-C12</f>
        <v>37704.19999999998</v>
      </c>
      <c r="D13" s="109">
        <f>D6-D8-D9-D10-D11-D12</f>
        <v>12625.69999999983</v>
      </c>
      <c r="E13" s="93">
        <f>D13/D6*100</f>
        <v>2.391692186107062</v>
      </c>
      <c r="F13" s="93">
        <f t="shared" si="3"/>
        <v>55.5420160304059</v>
      </c>
      <c r="G13" s="93">
        <f t="shared" si="0"/>
        <v>33.48618986744138</v>
      </c>
      <c r="H13" s="91">
        <f aca="true" t="shared" si="4" ref="H13:H44">B13-D13</f>
        <v>10106.10000000021</v>
      </c>
      <c r="I13" s="91">
        <f t="shared" si="2"/>
        <v>25078.500000000153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</f>
        <v>253843.8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</f>
        <v>216914.33699999988</v>
      </c>
      <c r="E18" s="3">
        <f>D18/D156*100</f>
        <v>16.692204348989858</v>
      </c>
      <c r="F18" s="3">
        <f>D18/B18*100</f>
        <v>85.45189482666107</v>
      </c>
      <c r="G18" s="3">
        <f t="shared" si="0"/>
        <v>51.83678323476468</v>
      </c>
      <c r="H18" s="156">
        <f t="shared" si="4"/>
        <v>36929.463000000105</v>
      </c>
      <c r="I18" s="36">
        <f t="shared" si="2"/>
        <v>201542.0630000002</v>
      </c>
      <c r="J18" s="135"/>
      <c r="L18" s="136">
        <f>H18-H19</f>
        <v>32236.500000000116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</f>
        <v>114973.437</v>
      </c>
      <c r="E19" s="125">
        <f>D19/D18*100</f>
        <v>53.00407459927376</v>
      </c>
      <c r="F19" s="125">
        <f t="shared" si="3"/>
        <v>96.07829516054632</v>
      </c>
      <c r="G19" s="125">
        <f t="shared" si="0"/>
        <v>55.98734929227815</v>
      </c>
      <c r="H19" s="124">
        <f t="shared" si="4"/>
        <v>4692.962999999989</v>
      </c>
      <c r="I19" s="124">
        <f t="shared" si="2"/>
        <v>90382.66300000003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</f>
        <v>496.7</v>
      </c>
      <c r="E24" s="93">
        <f>D24/D18*100</f>
        <v>0.2289844031840091</v>
      </c>
      <c r="F24" s="93">
        <f t="shared" si="3"/>
        <v>84.54468085106383</v>
      </c>
      <c r="G24" s="93">
        <f t="shared" si="0"/>
        <v>49.69981989193516</v>
      </c>
      <c r="H24" s="91">
        <f t="shared" si="4"/>
        <v>90.80000000000001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253256.3</v>
      </c>
      <c r="C25" s="109">
        <f>C18-C24</f>
        <v>417457.00000000006</v>
      </c>
      <c r="D25" s="109">
        <f>D18-D24</f>
        <v>216417.63699999987</v>
      </c>
      <c r="E25" s="93">
        <f>D25/D18*100</f>
        <v>99.77101559681599</v>
      </c>
      <c r="F25" s="93">
        <f t="shared" si="3"/>
        <v>85.45399936743918</v>
      </c>
      <c r="G25" s="93">
        <f t="shared" si="0"/>
        <v>51.84189916566253</v>
      </c>
      <c r="H25" s="91">
        <f t="shared" si="4"/>
        <v>36838.66300000012</v>
      </c>
      <c r="I25" s="91">
        <f t="shared" si="2"/>
        <v>201039.3630000002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</f>
        <v>13478.799999999997</v>
      </c>
      <c r="E33" s="3">
        <f>D33/D156*100</f>
        <v>1.0372338089352044</v>
      </c>
      <c r="F33" s="3">
        <f>D33/B33*100</f>
        <v>86.74900403534627</v>
      </c>
      <c r="G33" s="155">
        <f t="shared" si="0"/>
        <v>49.492546082103246</v>
      </c>
      <c r="H33" s="156">
        <f t="shared" si="4"/>
        <v>2058.9000000000015</v>
      </c>
      <c r="I33" s="36">
        <f t="shared" si="2"/>
        <v>13755.200000000003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95.5+254.3+520.9+145.6+77.4+290.2+14+629.4+494.6+11.4+607.6+26.4+384.9+103.2+27.1+151.5+461.6+16.4+14.3-0.2+100.6+400.5+180.4+615.1+100.6+396.6-0.2+1.8+800.9+4.3+120.7+413.3+43</f>
        <v>7503.700000000002</v>
      </c>
      <c r="E34" s="93">
        <f>D34/D33*100</f>
        <v>55.67038608778232</v>
      </c>
      <c r="F34" s="93">
        <f t="shared" si="3"/>
        <v>88.64382752510339</v>
      </c>
      <c r="G34" s="93">
        <f t="shared" si="0"/>
        <v>52.636120035354054</v>
      </c>
      <c r="H34" s="91">
        <f t="shared" si="4"/>
        <v>961.2999999999984</v>
      </c>
      <c r="I34" s="91">
        <f t="shared" si="2"/>
        <v>6752.099999999998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0.4043386651630709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</f>
        <v>978.2000000000002</v>
      </c>
      <c r="E36" s="93">
        <f>D36/D33*100</f>
        <v>7.2573226103213955</v>
      </c>
      <c r="F36" s="93">
        <f t="shared" si="3"/>
        <v>82.66013182355924</v>
      </c>
      <c r="G36" s="93">
        <f t="shared" si="0"/>
        <v>46.846415401561224</v>
      </c>
      <c r="H36" s="91">
        <f t="shared" si="4"/>
        <v>205.19999999999993</v>
      </c>
      <c r="I36" s="91">
        <f t="shared" si="2"/>
        <v>1109.9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1.8495711784431854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0.4429177671602814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4633.399999999996</v>
      </c>
      <c r="E39" s="93">
        <f>D39/D33*100</f>
        <v>34.375463691129745</v>
      </c>
      <c r="F39" s="93">
        <f t="shared" si="3"/>
        <v>86.40050720719034</v>
      </c>
      <c r="G39" s="93">
        <f t="shared" si="0"/>
        <v>48.524899198827</v>
      </c>
      <c r="H39" s="91">
        <f t="shared" si="4"/>
        <v>729.3000000000029</v>
      </c>
      <c r="I39" s="91">
        <f t="shared" si="2"/>
        <v>4915.100000000004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18+9.7+7.2+11.6+18.4+18.7+25.1+13.5+2.2+2+16.6+22.9+12+21+7.7+15.6+10+15+10+0.1+10.1+18.6+9+50.3+7+2+8+16.2+27.7+2+2+2+5.5+4+20.4+5</f>
        <v>447.1000000000001</v>
      </c>
      <c r="E43" s="3">
        <f>D43/D156*100</f>
        <v>0.034405676764617775</v>
      </c>
      <c r="F43" s="3">
        <f>D43/B43*100</f>
        <v>78.57644991212655</v>
      </c>
      <c r="G43" s="3">
        <f t="shared" si="0"/>
        <v>45.61779410264259</v>
      </c>
      <c r="H43" s="156">
        <f t="shared" si="4"/>
        <v>121.89999999999992</v>
      </c>
      <c r="I43" s="36">
        <f t="shared" si="2"/>
        <v>533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</f>
        <v>16900.699999999997</v>
      </c>
      <c r="D46" s="36">
        <f>346.4+682.6-0.1+14.1+556.7+0.1+721.1+127.1+71.4+15.4+390.3+13.9+56.1+905.8+4.8+61.3+2.9+439.8+0.3+42+847.9+8.3+402.3+0.1+20.1+0.2+4.4+30.8+63.8+859.4+10.5+475.1+926.2+39.3+521.9+15.3+8.4</f>
        <v>8686</v>
      </c>
      <c r="E46" s="3">
        <f>D46/D156*100</f>
        <v>0.6684135727521137</v>
      </c>
      <c r="F46" s="3">
        <f>D46/B46*100</f>
        <v>88.58564843144453</v>
      </c>
      <c r="G46" s="3">
        <f aca="true" t="shared" si="5" ref="G46:G78">D46/C46*100</f>
        <v>51.394320945286296</v>
      </c>
      <c r="H46" s="36">
        <f>B46-D46</f>
        <v>1119.2000000000007</v>
      </c>
      <c r="I46" s="36">
        <f aca="true" t="shared" si="6" ref="I46:I79">C46-D46</f>
        <v>8214.699999999997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332.5+633.1+14.1+510.1+691.2+14.1+377.2-0.1+896.5+425+839.9+7+383.6+0.2+7+859.2+449.3+922.6+495.5</f>
        <v>7858</v>
      </c>
      <c r="E47" s="93">
        <f>D47/D46*100</f>
        <v>90.46741883490674</v>
      </c>
      <c r="F47" s="93">
        <f aca="true" t="shared" si="7" ref="F47:F76">D47/B47*100</f>
        <v>89.65713959723887</v>
      </c>
      <c r="G47" s="93">
        <f t="shared" si="5"/>
        <v>51.45734698020418</v>
      </c>
      <c r="H47" s="91">
        <f aca="true" t="shared" si="8" ref="H47:H76">B47-D47</f>
        <v>906.5</v>
      </c>
      <c r="I47" s="91">
        <f t="shared" si="6"/>
        <v>7412.9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0.01036150126640571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8.3+10.5+10.2+9.5+10.6+8.1</f>
        <v>57.2</v>
      </c>
      <c r="E49" s="93">
        <f>D49/D46*100</f>
        <v>0.6585309693760074</v>
      </c>
      <c r="F49" s="93">
        <f t="shared" si="7"/>
        <v>91.66666666666667</v>
      </c>
      <c r="G49" s="93">
        <f t="shared" si="5"/>
        <v>53.80997177798683</v>
      </c>
      <c r="H49" s="91">
        <f t="shared" si="8"/>
        <v>5.199999999999996</v>
      </c>
      <c r="I49" s="91">
        <f t="shared" si="6"/>
        <v>49.099999999999994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13.9+43.7+37.9+3.3+112.6+65.7+2.1+15.6+56.1+2.7+37.7+0.1+42+5.3+1.3+11.6+20.1+0.2+56.8+3.9+4+8.4</f>
        <v>545</v>
      </c>
      <c r="E50" s="93">
        <f>D50/D46*100</f>
        <v>6.274464655767903</v>
      </c>
      <c r="F50" s="93">
        <f t="shared" si="7"/>
        <v>77.22828397335978</v>
      </c>
      <c r="G50" s="93">
        <f t="shared" si="5"/>
        <v>54.587339743589745</v>
      </c>
      <c r="H50" s="91">
        <f t="shared" si="8"/>
        <v>160.70000000000005</v>
      </c>
      <c r="I50" s="91">
        <f t="shared" si="6"/>
        <v>453.4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523.4999999999975</v>
      </c>
      <c r="D51" s="109">
        <f>D46-D47-D50-D49-D48</f>
        <v>224.9</v>
      </c>
      <c r="E51" s="93">
        <f>D51/D46*100</f>
        <v>2.589224038682938</v>
      </c>
      <c r="F51" s="93">
        <f t="shared" si="7"/>
        <v>82.77511961722466</v>
      </c>
      <c r="G51" s="93">
        <f t="shared" si="5"/>
        <v>42.96084049665732</v>
      </c>
      <c r="H51" s="91">
        <f t="shared" si="8"/>
        <v>46.80000000000072</v>
      </c>
      <c r="I51" s="91">
        <f t="shared" si="6"/>
        <v>298.5999999999975</v>
      </c>
    </row>
    <row r="52" spans="1:10" ht="18.75" thickBot="1">
      <c r="A52" s="18" t="s">
        <v>4</v>
      </c>
      <c r="B52" s="34">
        <f>32326-400</f>
        <v>31926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</f>
        <v>24056.7</v>
      </c>
      <c r="E52" s="3">
        <f>D52/D156*100</f>
        <v>1.8512347220384264</v>
      </c>
      <c r="F52" s="3">
        <f>D52/B52*100</f>
        <v>75.35143769968052</v>
      </c>
      <c r="G52" s="3">
        <f t="shared" si="5"/>
        <v>46.75398124142435</v>
      </c>
      <c r="H52" s="36">
        <f>B52-D52</f>
        <v>7869.299999999999</v>
      </c>
      <c r="I52" s="36">
        <f t="shared" si="6"/>
        <v>27397.100000000002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721.7+980.4+865.2+984.4+270.7+792.3+9.9+66.7+1210.9+835.2+313.7+945.1+17.3+739.5+1432.2+7.4+1036.6-0.2+2347.5+193+703.6</f>
        <v>14473.1</v>
      </c>
      <c r="E53" s="93">
        <f>D53/D52*100</f>
        <v>60.16244954628025</v>
      </c>
      <c r="F53" s="93">
        <f t="shared" si="7"/>
        <v>85.07332843497429</v>
      </c>
      <c r="G53" s="93">
        <f t="shared" si="5"/>
        <v>55.75175559227886</v>
      </c>
      <c r="H53" s="91">
        <f t="shared" si="8"/>
        <v>2539.3999999999996</v>
      </c>
      <c r="I53" s="91">
        <f t="shared" si="6"/>
        <v>11486.800000000001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3.2+7.6+9.6+11.4+10.1+24.7+6.6+7.8+2.3+6.6+70.1+102.1+3.2+185.8+105+116.2+245+84+7.3+8.9+0.2+110.8+122.9-0.1+5.4+43.7+5.9+0.4+35.5+6.2+57+84.1</f>
        <v>1489.5000000000005</v>
      </c>
      <c r="E55" s="93">
        <f>D55/D52*100</f>
        <v>6.191622292334362</v>
      </c>
      <c r="F55" s="93">
        <f t="shared" si="7"/>
        <v>61.16289574179774</v>
      </c>
      <c r="G55" s="93">
        <f t="shared" si="5"/>
        <v>36.48857205849931</v>
      </c>
      <c r="H55" s="91">
        <f t="shared" si="8"/>
        <v>945.7999999999997</v>
      </c>
      <c r="I55" s="91">
        <f t="shared" si="6"/>
        <v>2592.6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0.3+1.2+21.4+80.5+2.4+14.5+22.9+268+5.9+0.1+8.8+0.5+18.5+22.5+0.1+5.1+69.1+23+1.1+16.4+1+37.3+17.3+14.3+2.9+3.7+0.1+2.9+7.3+0.4+17.9</f>
        <v>687.3999999999999</v>
      </c>
      <c r="E56" s="93">
        <f>D56/D52*100</f>
        <v>2.8574160213163062</v>
      </c>
      <c r="F56" s="93">
        <f t="shared" si="7"/>
        <v>85.48687974132568</v>
      </c>
      <c r="G56" s="93">
        <f t="shared" si="5"/>
        <v>48.69996457669145</v>
      </c>
      <c r="H56" s="91">
        <f t="shared" si="8"/>
        <v>116.70000000000016</v>
      </c>
      <c r="I56" s="91">
        <f t="shared" si="6"/>
        <v>724.1000000000001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</f>
        <v>1204</v>
      </c>
      <c r="E57" s="93">
        <f>D57/D52*100</f>
        <v>5.004842725727136</v>
      </c>
      <c r="F57" s="93">
        <f>D57/B57*100</f>
        <v>57.89296533153821</v>
      </c>
      <c r="G57" s="93">
        <f>D57/C57*100</f>
        <v>32.71739130434783</v>
      </c>
      <c r="H57" s="91">
        <f t="shared" si="8"/>
        <v>875.6999999999998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9594.399999999998</v>
      </c>
      <c r="C58" s="109">
        <f>C52-C53-C56-C55-C54-C57</f>
        <v>16303.900000000001</v>
      </c>
      <c r="D58" s="109">
        <f>D52-D53-D56-D55-D54-D57</f>
        <v>6202.700000000001</v>
      </c>
      <c r="E58" s="93">
        <f>D58/D52*100</f>
        <v>25.783669414341954</v>
      </c>
      <c r="F58" s="93">
        <f t="shared" si="7"/>
        <v>64.6491703493705</v>
      </c>
      <c r="G58" s="93">
        <f t="shared" si="5"/>
        <v>38.04427161599372</v>
      </c>
      <c r="H58" s="91">
        <f>B58-D58</f>
        <v>3391.699999999997</v>
      </c>
      <c r="I58" s="91">
        <f>C58-D58</f>
        <v>10101.2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</f>
        <v>5370.099999999999</v>
      </c>
      <c r="E60" s="3">
        <f>D60/D156*100</f>
        <v>0.41324519077091004</v>
      </c>
      <c r="F60" s="3">
        <f>D60/B60*100</f>
        <v>79.3196655933355</v>
      </c>
      <c r="G60" s="3">
        <f t="shared" si="5"/>
        <v>60.65236788307977</v>
      </c>
      <c r="H60" s="36">
        <f>B60-D60</f>
        <v>1400.1000000000004</v>
      </c>
      <c r="I60" s="36">
        <f t="shared" si="6"/>
        <v>3483.8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80.6+106+88.7+4.1+50.7+38.1+180.6+95.6+203.1+54.2+59.8+86.2+109.7+0.1+49.5+34.4+208.9+102+130.9+94.1+121.3</f>
        <v>1898.6000000000001</v>
      </c>
      <c r="E61" s="93">
        <f>D61/D60*100</f>
        <v>35.355021321763104</v>
      </c>
      <c r="F61" s="93">
        <f t="shared" si="7"/>
        <v>87.49308755760369</v>
      </c>
      <c r="G61" s="93">
        <f t="shared" si="5"/>
        <v>52.3477349802862</v>
      </c>
      <c r="H61" s="91">
        <f t="shared" si="8"/>
        <v>271.39999999999986</v>
      </c>
      <c r="I61" s="91">
        <f t="shared" si="6"/>
        <v>1728.3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6.545501945960039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9.6+44+118.7+0.1+30.8+0.2+16.8+0.1+13.9+3.1+7+0.8+0.9</f>
        <v>246.00000000000003</v>
      </c>
      <c r="E63" s="93">
        <f>D63/D60*100</f>
        <v>4.580920280814139</v>
      </c>
      <c r="F63" s="93">
        <f t="shared" si="7"/>
        <v>76.92307692307693</v>
      </c>
      <c r="G63" s="93">
        <f t="shared" si="5"/>
        <v>51.75678518830213</v>
      </c>
      <c r="H63" s="91">
        <f t="shared" si="8"/>
        <v>73.79999999999998</v>
      </c>
      <c r="I63" s="91">
        <f t="shared" si="6"/>
        <v>229.29999999999998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494.9+450.8+494.9+146.2+852.6</f>
        <v>2439.4</v>
      </c>
      <c r="E64" s="93">
        <f>D64/D60*100</f>
        <v>45.425597288691094</v>
      </c>
      <c r="F64" s="93">
        <f t="shared" si="7"/>
        <v>74.34475192002927</v>
      </c>
      <c r="G64" s="93">
        <f t="shared" si="5"/>
        <v>71.03462333653651</v>
      </c>
      <c r="H64" s="91">
        <f t="shared" si="8"/>
        <v>841.7999999999997</v>
      </c>
      <c r="I64" s="91">
        <f t="shared" si="6"/>
        <v>994.6999999999998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434.599999999999</v>
      </c>
      <c r="E65" s="93">
        <f>D65/D60*100</f>
        <v>8.092959162771624</v>
      </c>
      <c r="F65" s="93">
        <f t="shared" si="7"/>
        <v>75.03453038674019</v>
      </c>
      <c r="G65" s="93">
        <f t="shared" si="5"/>
        <v>48.418003565062286</v>
      </c>
      <c r="H65" s="91">
        <f t="shared" si="8"/>
        <v>144.60000000000082</v>
      </c>
      <c r="I65" s="91">
        <f t="shared" si="6"/>
        <v>463.0000000000009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248.4</v>
      </c>
      <c r="E70" s="27">
        <f>D70/D156*100</f>
        <v>0.019115119902328462</v>
      </c>
      <c r="F70" s="3">
        <f>D70/B70*100</f>
        <v>85.80310880829016</v>
      </c>
      <c r="G70" s="3">
        <f t="shared" si="5"/>
        <v>60.792951541850215</v>
      </c>
      <c r="H70" s="36">
        <f>B70-D70</f>
        <v>41.099999999999994</v>
      </c>
      <c r="I70" s="36">
        <f t="shared" si="6"/>
        <v>160.20000000000002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43.074792243767305</v>
      </c>
      <c r="G72" s="93">
        <f t="shared" si="5"/>
        <v>16.257187663355985</v>
      </c>
      <c r="H72" s="91">
        <f t="shared" si="8"/>
        <v>41.10000000000001</v>
      </c>
      <c r="I72" s="91">
        <f t="shared" si="6"/>
        <v>160.2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</f>
        <v>131551.9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</f>
        <v>114986.6</v>
      </c>
      <c r="E92" s="3">
        <f>D92/D156*100</f>
        <v>8.848561377460072</v>
      </c>
      <c r="F92" s="3">
        <f aca="true" t="shared" si="11" ref="F92:F98">D92/B92*100</f>
        <v>87.4077835439853</v>
      </c>
      <c r="G92" s="3">
        <f t="shared" si="9"/>
        <v>52.93498871892987</v>
      </c>
      <c r="H92" s="36">
        <f aca="true" t="shared" si="12" ref="H92:H98">B92-D92</f>
        <v>16565.29999999999</v>
      </c>
      <c r="I92" s="36">
        <f t="shared" si="10"/>
        <v>102235.69999999998</v>
      </c>
      <c r="J92" s="135"/>
    </row>
    <row r="93" spans="1:9" s="135" customFormat="1" ht="21.75" customHeight="1">
      <c r="A93" s="89" t="s">
        <v>3</v>
      </c>
      <c r="B93" s="108">
        <f>123450.1+477.4</f>
        <v>123927.5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</f>
        <v>109047.49999999997</v>
      </c>
      <c r="E93" s="93">
        <f>D93/D92*100</f>
        <v>94.83496337834144</v>
      </c>
      <c r="F93" s="93">
        <f t="shared" si="11"/>
        <v>87.99297976639565</v>
      </c>
      <c r="G93" s="93">
        <f t="shared" si="9"/>
        <v>55.506435941915655</v>
      </c>
      <c r="H93" s="91">
        <f t="shared" si="12"/>
        <v>14880.00000000003</v>
      </c>
      <c r="I93" s="91">
        <f t="shared" si="10"/>
        <v>87411.70000000004</v>
      </c>
    </row>
    <row r="94" spans="1:9" s="135" customFormat="1" ht="18">
      <c r="A94" s="89" t="s">
        <v>23</v>
      </c>
      <c r="B94" s="108">
        <v>1382.2</v>
      </c>
      <c r="C94" s="109">
        <v>2704.7</v>
      </c>
      <c r="D94" s="91">
        <f>10+5.9+981.6+112.5+3.5+4.3+3+9.2+59.4+52.3+6.5+0.9+71.3+23</f>
        <v>1343.4</v>
      </c>
      <c r="E94" s="93">
        <f>D94/D92*100</f>
        <v>1.1683100465619471</v>
      </c>
      <c r="F94" s="93">
        <f t="shared" si="11"/>
        <v>97.19288091448416</v>
      </c>
      <c r="G94" s="93">
        <f t="shared" si="9"/>
        <v>49.669094539135585</v>
      </c>
      <c r="H94" s="91">
        <f t="shared" si="12"/>
        <v>38.799999999999955</v>
      </c>
      <c r="I94" s="91">
        <f t="shared" si="10"/>
        <v>1361.2999999999997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6242.199999999994</v>
      </c>
      <c r="C96" s="109">
        <f>C92-C93-C94-C95</f>
        <v>18058.399999999976</v>
      </c>
      <c r="D96" s="109">
        <f>D92-D93-D94-D95</f>
        <v>4595.700000000035</v>
      </c>
      <c r="E96" s="93">
        <f>D96/D92*100</f>
        <v>3.996726575096607</v>
      </c>
      <c r="F96" s="93">
        <f t="shared" si="11"/>
        <v>73.62308160584472</v>
      </c>
      <c r="G96" s="93">
        <f>D96/C96*100</f>
        <v>25.449098480485766</v>
      </c>
      <c r="H96" s="91">
        <f t="shared" si="12"/>
        <v>1646.499999999959</v>
      </c>
      <c r="I96" s="91">
        <f>C96-D96</f>
        <v>13462.69999999994</v>
      </c>
    </row>
    <row r="97" spans="1:10" ht="18.75">
      <c r="A97" s="75" t="s">
        <v>10</v>
      </c>
      <c r="B97" s="83">
        <f>60184-243-100</f>
        <v>59841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</f>
        <v>51583.799999999996</v>
      </c>
      <c r="E97" s="74">
        <f>D97/D156*100</f>
        <v>3.9695270612630065</v>
      </c>
      <c r="F97" s="76">
        <f t="shared" si="11"/>
        <v>86.20143379956885</v>
      </c>
      <c r="G97" s="73">
        <f>D97/C97*100</f>
        <v>38.61666982334811</v>
      </c>
      <c r="H97" s="77">
        <f t="shared" si="12"/>
        <v>8257.200000000004</v>
      </c>
      <c r="I97" s="79">
        <f>C97-D97</f>
        <v>81995.30000000002</v>
      </c>
      <c r="J97" s="135"/>
    </row>
    <row r="98" spans="1:9" s="135" customFormat="1" ht="18.75" thickBot="1">
      <c r="A98" s="111" t="s">
        <v>81</v>
      </c>
      <c r="B98" s="112">
        <v>9296.6</v>
      </c>
      <c r="C98" s="113">
        <v>16376.6</v>
      </c>
      <c r="D98" s="114">
        <f>101+2.6+598.7+1.6+2603.8+3.8+0.7+1149.5+2.1+129.3+1033.7+0.3+164.7+461.5+907.4+167.5+105.4+83.7+677.1+35.3+47.9+8.7+62.1</f>
        <v>8348.4</v>
      </c>
      <c r="E98" s="115">
        <f>D98/D97*100</f>
        <v>16.18415083805381</v>
      </c>
      <c r="F98" s="116">
        <f t="shared" si="11"/>
        <v>89.80057225222123</v>
      </c>
      <c r="G98" s="117">
        <f>D98/C98*100</f>
        <v>50.97761440103562</v>
      </c>
      <c r="H98" s="118">
        <f t="shared" si="12"/>
        <v>948.2000000000007</v>
      </c>
      <c r="I98" s="107">
        <f>C98-D98</f>
        <v>8028.200000000001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</f>
        <v>41619</v>
      </c>
      <c r="C104" s="65">
        <f>73778+7.6+15.1-60.1+7.6-42.3+7.6+46</f>
        <v>73759.50000000001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</f>
        <v>34777.000000000015</v>
      </c>
      <c r="E104" s="16">
        <f>D104/D156*100</f>
        <v>2.6761937393046584</v>
      </c>
      <c r="F104" s="16">
        <f>D104/B104*100</f>
        <v>83.56039308969464</v>
      </c>
      <c r="G104" s="16">
        <f aca="true" t="shared" si="13" ref="G104:G154">D104/C104*100</f>
        <v>47.149180783492305</v>
      </c>
      <c r="H104" s="61">
        <f aca="true" t="shared" si="14" ref="H104:H154">B104-D104</f>
        <v>6841.999999999985</v>
      </c>
      <c r="I104" s="61">
        <f aca="true" t="shared" si="15" ref="I104:I154">C104-D104</f>
        <v>38982.5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19.3+40.4+6+27+20.5+24.8</f>
        <v>138</v>
      </c>
      <c r="E105" s="102">
        <f>D105/D104*100</f>
        <v>0.39681398625528347</v>
      </c>
      <c r="F105" s="93">
        <f>D105/B105*100</f>
        <v>50.77262693156732</v>
      </c>
      <c r="G105" s="102">
        <f>D105/C105*100</f>
        <v>25.38631346578366</v>
      </c>
      <c r="H105" s="101">
        <f t="shared" si="14"/>
        <v>133.8</v>
      </c>
      <c r="I105" s="101">
        <f t="shared" si="15"/>
        <v>405.6</v>
      </c>
    </row>
    <row r="106" spans="1:9" s="135" customFormat="1" ht="18">
      <c r="A106" s="103" t="s">
        <v>46</v>
      </c>
      <c r="B106" s="90">
        <f>37146.4-112</f>
        <v>37034.4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</f>
        <v>31698.900000000016</v>
      </c>
      <c r="E106" s="93">
        <f>D106/D104*100</f>
        <v>91.14903528193922</v>
      </c>
      <c r="F106" s="93">
        <f aca="true" t="shared" si="16" ref="F106:F154">D106/B106*100</f>
        <v>85.59312423044526</v>
      </c>
      <c r="G106" s="93">
        <f t="shared" si="13"/>
        <v>48.43564253560985</v>
      </c>
      <c r="H106" s="91">
        <f t="shared" si="14"/>
        <v>5335.499999999985</v>
      </c>
      <c r="I106" s="91">
        <f t="shared" si="15"/>
        <v>33746.49999999999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7770.5</v>
      </c>
      <c r="D108" s="105">
        <f>D104-D105-D106</f>
        <v>2940.0999999999985</v>
      </c>
      <c r="E108" s="106">
        <f>D108/D104*100</f>
        <v>8.454150731805496</v>
      </c>
      <c r="F108" s="106">
        <f t="shared" si="16"/>
        <v>68.17148951956969</v>
      </c>
      <c r="G108" s="106">
        <f t="shared" si="13"/>
        <v>37.836690045685586</v>
      </c>
      <c r="H108" s="107">
        <f t="shared" si="14"/>
        <v>1372.699999999997</v>
      </c>
      <c r="I108" s="107">
        <f t="shared" si="15"/>
        <v>4830.4000000000015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316325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301047.81979000004</v>
      </c>
      <c r="E109" s="64">
        <f>D109/D156*100</f>
        <v>23.1665264557988</v>
      </c>
      <c r="F109" s="64">
        <f>D109/B109*100</f>
        <v>95.17041643562793</v>
      </c>
      <c r="G109" s="64">
        <f t="shared" si="13"/>
        <v>47.25313293287041</v>
      </c>
      <c r="H109" s="63">
        <f t="shared" si="14"/>
        <v>15277.180209999962</v>
      </c>
      <c r="I109" s="63">
        <f t="shared" si="15"/>
        <v>336048.18020999996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1.8+140.5+138.5+0.9+33+80.9+13.3+0.1+53.3+109+1.4+124.9+19.8+24.9+9+3.6+91.3+61.8+18.7+59+14.7+34.7+0.1+2.2+3.8+2.1+129.5+15.3+0.5-0.3+15.6+0.9+145.2+1.4+33.8+73+26.3+109.9+61.1+11.7</f>
        <v>1667.1999999999998</v>
      </c>
      <c r="E110" s="86">
        <f>D110/D109*100</f>
        <v>0.5537990612796923</v>
      </c>
      <c r="F110" s="86">
        <f t="shared" si="16"/>
        <v>59.21716274774453</v>
      </c>
      <c r="G110" s="86">
        <f t="shared" si="13"/>
        <v>33.45305696570821</v>
      </c>
      <c r="H110" s="87">
        <f t="shared" si="14"/>
        <v>1148.2000000000003</v>
      </c>
      <c r="I110" s="87">
        <f t="shared" si="15"/>
        <v>3316.5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2.4+138.5+0.9+33.1+80.9+53.3+1.8+1.1+124.9+24.9+6.2+38.5+59+14.7+33.9+0.6+2.3+35.5+60</f>
        <v>712.5</v>
      </c>
      <c r="E111" s="93">
        <f>D111/D110*100</f>
        <v>42.73632437619962</v>
      </c>
      <c r="F111" s="93">
        <f t="shared" si="16"/>
        <v>57.086771893277785</v>
      </c>
      <c r="G111" s="93">
        <f t="shared" si="13"/>
        <v>30.550553125803965</v>
      </c>
      <c r="H111" s="91">
        <f t="shared" si="14"/>
        <v>535.5999999999999</v>
      </c>
      <c r="I111" s="91">
        <f t="shared" si="15"/>
        <v>1619.6999999999998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7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158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7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7">
        <v>3469.6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0.7715717727569993</v>
      </c>
      <c r="F116" s="86">
        <f t="shared" si="16"/>
        <v>66.94719852432557</v>
      </c>
      <c r="G116" s="86">
        <f t="shared" si="13"/>
        <v>40.150729447555825</v>
      </c>
      <c r="H116" s="87">
        <f t="shared" si="14"/>
        <v>1146.8000000000002</v>
      </c>
      <c r="I116" s="87">
        <f t="shared" si="15"/>
        <v>3462.4</v>
      </c>
      <c r="K116" s="159">
        <f>H124+H143</f>
        <v>291.0999999999998</v>
      </c>
    </row>
    <row r="117" spans="1:9" s="135" customFormat="1" ht="18" hidden="1">
      <c r="A117" s="154" t="s">
        <v>41</v>
      </c>
      <c r="B117" s="158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7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7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158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7">
        <v>606.2</v>
      </c>
      <c r="C121" s="94">
        <v>1024.8</v>
      </c>
      <c r="D121" s="85">
        <f>80.5+0.2+38.8+80.5+0.8+10+10.3+80.5+16.8+0.3+4+80.5+10+10+0.3+0.8+80.5+1.1+1.1</f>
        <v>507.0000000000001</v>
      </c>
      <c r="E121" s="86">
        <f>D121/D109*100</f>
        <v>0.16841178267082776</v>
      </c>
      <c r="F121" s="86">
        <f t="shared" si="16"/>
        <v>83.63576377433192</v>
      </c>
      <c r="G121" s="86">
        <f t="shared" si="13"/>
        <v>49.473067915690876</v>
      </c>
      <c r="H121" s="87">
        <f t="shared" si="14"/>
        <v>99.19999999999993</v>
      </c>
      <c r="I121" s="87">
        <f t="shared" si="15"/>
        <v>517.7999999999998</v>
      </c>
    </row>
    <row r="122" spans="1:9" s="98" customFormat="1" ht="18">
      <c r="A122" s="154" t="s">
        <v>41</v>
      </c>
      <c r="B122" s="158">
        <v>402.6</v>
      </c>
      <c r="C122" s="91">
        <v>724.7</v>
      </c>
      <c r="D122" s="92">
        <f>80.5+80.5+80.5+80.5+0.1+80.5</f>
        <v>402.6</v>
      </c>
      <c r="E122" s="93">
        <f>D122/D121*100</f>
        <v>79.40828402366863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7">
        <v>195</v>
      </c>
      <c r="C123" s="94">
        <v>347</v>
      </c>
      <c r="D123" s="85">
        <f>34.5+13.8+4.3</f>
        <v>52.599999999999994</v>
      </c>
      <c r="E123" s="86">
        <f>D123/D109*100</f>
        <v>0.017472307235671673</v>
      </c>
      <c r="F123" s="86">
        <f t="shared" si="16"/>
        <v>26.97435897435897</v>
      </c>
      <c r="G123" s="86">
        <f t="shared" si="13"/>
        <v>15.15850144092219</v>
      </c>
      <c r="H123" s="87">
        <f t="shared" si="14"/>
        <v>142.4</v>
      </c>
      <c r="I123" s="87">
        <f t="shared" si="15"/>
        <v>294.4</v>
      </c>
    </row>
    <row r="124" spans="1:9" s="97" customFormat="1" ht="21.75" customHeight="1">
      <c r="A124" s="152" t="s">
        <v>92</v>
      </c>
      <c r="B124" s="157">
        <f>841.8-600</f>
        <v>241.79999999999995</v>
      </c>
      <c r="C124" s="94">
        <f>86+920</f>
        <v>1006</v>
      </c>
      <c r="D124" s="95">
        <f>54.4+15.9+15.6</f>
        <v>85.89999999999999</v>
      </c>
      <c r="E124" s="96">
        <f>D124/D109*100</f>
        <v>0.028533672843045563</v>
      </c>
      <c r="F124" s="86">
        <f t="shared" si="16"/>
        <v>35.525227460711335</v>
      </c>
      <c r="G124" s="86">
        <f t="shared" si="13"/>
        <v>8.538767395626241</v>
      </c>
      <c r="H124" s="87">
        <f t="shared" si="14"/>
        <v>155.89999999999998</v>
      </c>
      <c r="I124" s="87">
        <f t="shared" si="15"/>
        <v>920.1</v>
      </c>
    </row>
    <row r="125" spans="1:9" s="99" customFormat="1" ht="18" hidden="1">
      <c r="A125" s="89" t="s">
        <v>78</v>
      </c>
      <c r="B125" s="158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158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7">
        <v>13006.2</v>
      </c>
      <c r="C127" s="94">
        <f>6156.2+17413.5-8000</f>
        <v>15569.7</v>
      </c>
      <c r="D127" s="95">
        <f>871.9+408.1+585.9+900.5+901.8+879.7+893+994.8+887.7+852.4+0.1+789.7+988.1+754.9+941.7</f>
        <v>11650.300000000001</v>
      </c>
      <c r="E127" s="96">
        <f>D127/D109*100</f>
        <v>3.8699167488164585</v>
      </c>
      <c r="F127" s="86">
        <f t="shared" si="16"/>
        <v>89.57497193646108</v>
      </c>
      <c r="G127" s="86">
        <f t="shared" si="13"/>
        <v>74.82674682235367</v>
      </c>
      <c r="H127" s="87">
        <f t="shared" si="14"/>
        <v>1355.8999999999996</v>
      </c>
      <c r="I127" s="87">
        <f t="shared" si="15"/>
        <v>3919.3999999999996</v>
      </c>
      <c r="K127" s="88">
        <f>H110+H113+H116+H121+H123+H129+H130+H132+H134+H138+H139+H141+H150+H70+H128</f>
        <v>3927.96538</v>
      </c>
    </row>
    <row r="128" spans="1:11" s="97" customFormat="1" ht="18.75">
      <c r="A128" s="152" t="s">
        <v>89</v>
      </c>
      <c r="B128" s="157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640.4999999999999</v>
      </c>
    </row>
    <row r="129" spans="1:13" s="97" customFormat="1" ht="37.5">
      <c r="A129" s="152" t="s">
        <v>98</v>
      </c>
      <c r="B129" s="157">
        <v>483</v>
      </c>
      <c r="C129" s="94">
        <v>483</v>
      </c>
      <c r="D129" s="95">
        <v>2.2</v>
      </c>
      <c r="E129" s="96">
        <f>D129/D109*100</f>
        <v>0.0007307809109976746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149.39999999999998</v>
      </c>
      <c r="M129" s="88"/>
    </row>
    <row r="130" spans="1:13" s="97" customFormat="1" ht="37.5" hidden="1">
      <c r="A130" s="152" t="s">
        <v>83</v>
      </c>
      <c r="B130" s="157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7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7">
        <v>382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0.07188226779086218</v>
      </c>
      <c r="F132" s="86">
        <f t="shared" si="16"/>
        <v>56.64921465968587</v>
      </c>
      <c r="G132" s="86">
        <f t="shared" si="13"/>
        <v>21.55593186572368</v>
      </c>
      <c r="H132" s="87">
        <f t="shared" si="14"/>
        <v>165.6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158">
        <v>181.7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51.84369840396259</v>
      </c>
      <c r="G133" s="93">
        <f t="shared" si="13"/>
        <v>17.025121995300925</v>
      </c>
      <c r="H133" s="91">
        <f t="shared" si="14"/>
        <v>87.49999999999997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7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158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7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7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7">
        <f>1729.7-700</f>
        <v>1029.7</v>
      </c>
      <c r="C138" s="94">
        <v>2964.5</v>
      </c>
      <c r="D138" s="95">
        <f>203+174+113.5+76.2+55.5+17.2+64.2+103.9+40.9+12.5+10.2</f>
        <v>871.1000000000001</v>
      </c>
      <c r="E138" s="96">
        <f>D138/D109*100</f>
        <v>0.2893560234409429</v>
      </c>
      <c r="F138" s="86">
        <f t="shared" si="16"/>
        <v>84.59745556958337</v>
      </c>
      <c r="G138" s="86">
        <f t="shared" si="13"/>
        <v>29.384381851914327</v>
      </c>
      <c r="H138" s="87">
        <f t="shared" si="14"/>
        <v>158.5999999999999</v>
      </c>
      <c r="I138" s="87">
        <f t="shared" si="15"/>
        <v>2093.3999999999996</v>
      </c>
    </row>
    <row r="139" spans="1:9" s="97" customFormat="1" ht="39" customHeight="1">
      <c r="A139" s="152" t="s">
        <v>52</v>
      </c>
      <c r="B139" s="157">
        <v>190</v>
      </c>
      <c r="C139" s="94">
        <v>350</v>
      </c>
      <c r="D139" s="95">
        <f>30+1.3+13+17.4+1.4</f>
        <v>63.099999999999994</v>
      </c>
      <c r="E139" s="96">
        <f>D139/D109*100</f>
        <v>0.020960125219978757</v>
      </c>
      <c r="F139" s="86">
        <f t="shared" si="16"/>
        <v>33.210526315789465</v>
      </c>
      <c r="G139" s="86">
        <f t="shared" si="13"/>
        <v>18.02857142857143</v>
      </c>
      <c r="H139" s="87">
        <f t="shared" si="14"/>
        <v>126.9</v>
      </c>
      <c r="I139" s="87">
        <f t="shared" si="15"/>
        <v>286.9</v>
      </c>
    </row>
    <row r="140" spans="1:9" s="98" customFormat="1" ht="18">
      <c r="A140" s="89" t="s">
        <v>86</v>
      </c>
      <c r="B140" s="158">
        <v>65</v>
      </c>
      <c r="C140" s="91">
        <v>110</v>
      </c>
      <c r="D140" s="92">
        <f>1.3+0.4+1.4</f>
        <v>3.1</v>
      </c>
      <c r="E140" s="93"/>
      <c r="F140" s="86">
        <f>D140/B140*100</f>
        <v>4.769230769230769</v>
      </c>
      <c r="G140" s="93">
        <f>D140/C140*100</f>
        <v>2.8181818181818183</v>
      </c>
      <c r="H140" s="91">
        <f>B140-D140</f>
        <v>61.9</v>
      </c>
      <c r="I140" s="91">
        <f>C140-D140</f>
        <v>106.9</v>
      </c>
    </row>
    <row r="141" spans="1:9" s="97" customFormat="1" ht="32.25" customHeight="1">
      <c r="A141" s="152" t="s">
        <v>82</v>
      </c>
      <c r="B141" s="157">
        <v>372.9</v>
      </c>
      <c r="C141" s="94">
        <v>642.9</v>
      </c>
      <c r="D141" s="95">
        <f>3.4+29.8+0.5+0.6+0.5+7+95+1+3.4+1.6+21.9+0.5+0.2+14.5+1.1+4.5+5.3+14.7+1.23462+4.7+11.1+4.8+0.3</f>
        <v>227.63462</v>
      </c>
      <c r="E141" s="96">
        <f>D141/D109*100</f>
        <v>0.07561410680827704</v>
      </c>
      <c r="F141" s="86">
        <f>D141/B141*100</f>
        <v>61.04441405202468</v>
      </c>
      <c r="G141" s="86">
        <f>D141/C141*100</f>
        <v>35.40746927982579</v>
      </c>
      <c r="H141" s="87">
        <f t="shared" si="14"/>
        <v>145.26537999999996</v>
      </c>
      <c r="I141" s="87">
        <f t="shared" si="15"/>
        <v>415.26537999999994</v>
      </c>
    </row>
    <row r="142" spans="1:9" s="98" customFormat="1" ht="18">
      <c r="A142" s="89" t="s">
        <v>23</v>
      </c>
      <c r="B142" s="158">
        <v>302.9</v>
      </c>
      <c r="C142" s="91">
        <v>524.9</v>
      </c>
      <c r="D142" s="92">
        <f>0.4+29.8+0.5+0.6+95+0.7+18.5+0.5+14.5+1.1+4.5+14.8+1.2+11.1+4.8</f>
        <v>198</v>
      </c>
      <c r="E142" s="93">
        <f>D142/D141*100</f>
        <v>86.98149692696127</v>
      </c>
      <c r="F142" s="93">
        <f t="shared" si="16"/>
        <v>65.36810828656323</v>
      </c>
      <c r="G142" s="93">
        <f>D142/C142*100</f>
        <v>37.72147075633454</v>
      </c>
      <c r="H142" s="91">
        <f t="shared" si="14"/>
        <v>104.89999999999998</v>
      </c>
      <c r="I142" s="91">
        <f t="shared" si="15"/>
        <v>326.9</v>
      </c>
    </row>
    <row r="143" spans="1:9" s="97" customFormat="1" ht="18.75">
      <c r="A143" s="152" t="s">
        <v>94</v>
      </c>
      <c r="B143" s="157">
        <v>1393.9</v>
      </c>
      <c r="C143" s="94">
        <v>2262.8</v>
      </c>
      <c r="D143" s="95">
        <f>33.6+100.1+61.4+1.9+88.9+76.4+140.9+13.9+60.1+109.3+18.6+51.1+12+15.7+91.6+92.9+151.5+21.4+117.4</f>
        <v>1258.7000000000003</v>
      </c>
      <c r="E143" s="96">
        <f>D143/D109*100</f>
        <v>0.41810633303307876</v>
      </c>
      <c r="F143" s="86">
        <f t="shared" si="16"/>
        <v>90.3005954516106</v>
      </c>
      <c r="G143" s="86">
        <f t="shared" si="13"/>
        <v>55.62577337811562</v>
      </c>
      <c r="H143" s="87">
        <f t="shared" si="14"/>
        <v>135.19999999999982</v>
      </c>
      <c r="I143" s="87">
        <f t="shared" si="15"/>
        <v>1004.0999999999999</v>
      </c>
    </row>
    <row r="144" spans="1:9" s="98" customFormat="1" ht="18">
      <c r="A144" s="154" t="s">
        <v>41</v>
      </c>
      <c r="B144" s="158">
        <v>1086.2</v>
      </c>
      <c r="C144" s="91">
        <v>1867.4</v>
      </c>
      <c r="D144" s="92">
        <f>33.6+99.1+51.9+81.4+59+82.2+5.6+57.6+68.8+16.1-2.2+47.6+70.6+83.7+114.7+20.9+115.1</f>
        <v>1005.7000000000002</v>
      </c>
      <c r="E144" s="93">
        <f>D144/D143*100</f>
        <v>79.8998967188369</v>
      </c>
      <c r="F144" s="93">
        <f t="shared" si="16"/>
        <v>92.58884183391642</v>
      </c>
      <c r="G144" s="93">
        <f t="shared" si="13"/>
        <v>53.85562814608548</v>
      </c>
      <c r="H144" s="91">
        <f t="shared" si="14"/>
        <v>80.49999999999989</v>
      </c>
      <c r="I144" s="91">
        <f t="shared" si="15"/>
        <v>861.6999999999999</v>
      </c>
    </row>
    <row r="145" spans="1:9" s="98" customFormat="1" ht="18">
      <c r="A145" s="89" t="s">
        <v>23</v>
      </c>
      <c r="B145" s="158">
        <v>29.1</v>
      </c>
      <c r="C145" s="91">
        <v>48</v>
      </c>
      <c r="D145" s="92">
        <f>9.3+7.4+6+0.1+2.5+0.1+0.1+1+0.5</f>
        <v>27.000000000000007</v>
      </c>
      <c r="E145" s="93">
        <f>D145/D143*100</f>
        <v>2.14507031063796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7">
        <v>961</v>
      </c>
      <c r="C146" s="94">
        <v>961</v>
      </c>
      <c r="D146" s="95">
        <f>563+398</f>
        <v>961</v>
      </c>
      <c r="E146" s="96">
        <f>D146/D109*100</f>
        <v>0.31921838884943876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7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7">
        <f>109267+4158.2+817.2</f>
        <v>114242.4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</f>
        <v>108608.7</v>
      </c>
      <c r="E148" s="96">
        <f>D148/D109*100</f>
        <v>36.07689305830597</v>
      </c>
      <c r="F148" s="86">
        <f t="shared" si="16"/>
        <v>95.06864351589253</v>
      </c>
      <c r="G148" s="86">
        <f t="shared" si="13"/>
        <v>73.80168507144124</v>
      </c>
      <c r="H148" s="87">
        <f t="shared" si="14"/>
        <v>5633.699999999997</v>
      </c>
      <c r="I148" s="87">
        <f t="shared" si="15"/>
        <v>38554.2</v>
      </c>
    </row>
    <row r="149" spans="1:9" s="97" customFormat="1" ht="18.75" hidden="1">
      <c r="A149" s="149" t="s">
        <v>84</v>
      </c>
      <c r="B149" s="157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7">
        <v>30</v>
      </c>
      <c r="C150" s="94">
        <v>50</v>
      </c>
      <c r="D150" s="95">
        <f>1+0.7+0.3+0.3+0.3+0.3</f>
        <v>2.8999999999999995</v>
      </c>
      <c r="E150" s="96">
        <f>D150/D111*100</f>
        <v>0.40701754385964906</v>
      </c>
      <c r="F150" s="86">
        <f>D150/B150*100</f>
        <v>9.666666666666664</v>
      </c>
      <c r="G150" s="86">
        <f>D150/C150*100</f>
        <v>5.799999999999999</v>
      </c>
      <c r="H150" s="87">
        <f>B150-D150</f>
        <v>27.1</v>
      </c>
      <c r="I150" s="87">
        <f>C150-D150</f>
        <v>47.1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0.01836917471735064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7865.8</v>
      </c>
      <c r="C152" s="94">
        <f>509.5+13731.5</f>
        <v>14241</v>
      </c>
      <c r="D152" s="95">
        <f>469.6+898.6+871.8+55+430.7+600.4+36+430.7-0.1+542+60.6+1510.5+423.8+77.7+719.5+23.4+379.6</f>
        <v>7529.8</v>
      </c>
      <c r="E152" s="96">
        <f>D152/D109*100</f>
        <v>2.50119731983195</v>
      </c>
      <c r="F152" s="86">
        <f t="shared" si="16"/>
        <v>95.7283429530372</v>
      </c>
      <c r="G152" s="86">
        <f t="shared" si="13"/>
        <v>52.874095920230324</v>
      </c>
      <c r="H152" s="87">
        <f t="shared" si="14"/>
        <v>336</v>
      </c>
      <c r="I152" s="87">
        <f t="shared" si="15"/>
        <v>6711.2</v>
      </c>
    </row>
    <row r="153" spans="1:9" s="97" customFormat="1" ht="19.5" customHeight="1">
      <c r="A153" s="152" t="s">
        <v>48</v>
      </c>
      <c r="B153" s="153">
        <f>131884.3+164.1+400-3215.3+0.1-117.2</f>
        <v>129116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</f>
        <v>129115.98516999999</v>
      </c>
      <c r="E153" s="96">
        <f>D153/D109*100</f>
        <v>42.8888623940431</v>
      </c>
      <c r="F153" s="86">
        <f t="shared" si="16"/>
        <v>99.99998851420428</v>
      </c>
      <c r="G153" s="86">
        <f t="shared" si="13"/>
        <v>34.93977360693209</v>
      </c>
      <c r="H153" s="87">
        <f t="shared" si="14"/>
        <v>0.014830000014626421</v>
      </c>
      <c r="I153" s="87">
        <f>C153-D153</f>
        <v>240422.71483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1886.8+1886.8+1886.8+1886.8+1886.8+1886.8+1886.8+1886.8+1886.8+1886.8+1886.8+1886.8+1886.8+1886.8+1886.8+1886.8+1886.8+1886.8+1886.8</f>
        <v>35849.2</v>
      </c>
      <c r="E154" s="96">
        <f>D154/D109*100</f>
        <v>11.90814137933538</v>
      </c>
      <c r="F154" s="86">
        <f t="shared" si="16"/>
        <v>90.47619047619047</v>
      </c>
      <c r="G154" s="86">
        <f t="shared" si="13"/>
        <v>52.77762237762237</v>
      </c>
      <c r="H154" s="87">
        <f t="shared" si="14"/>
        <v>3773.600000000006</v>
      </c>
      <c r="I154" s="87">
        <f t="shared" si="15"/>
        <v>32075.800000000003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336520.31979000004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1447169.8</v>
      </c>
      <c r="C156" s="36">
        <f>C6+C18+C33+C43+C52+C60+C70+C74+C79+C81+C89+C92+C97+C104+C109+C102+C86+C100+C46</f>
        <v>2507982.6000000006</v>
      </c>
      <c r="D156" s="36">
        <f>D6+D18+D33+D43+D52+D60+D70+D74+D79+D81+D89+D92+D97+D104+D109+D102+D86+D100+D46</f>
        <v>1299494.8567899999</v>
      </c>
      <c r="E156" s="25">
        <v>100</v>
      </c>
      <c r="F156" s="3">
        <f>D156/B156*100</f>
        <v>89.79560358362923</v>
      </c>
      <c r="G156" s="3">
        <f aca="true" t="shared" si="17" ref="G156:G162">D156/C156*100</f>
        <v>51.81434898272419</v>
      </c>
      <c r="H156" s="36">
        <f>B156-D156</f>
        <v>147674.94321000017</v>
      </c>
      <c r="I156" s="36">
        <f aca="true" t="shared" si="18" ref="I156:I162">C156-D156</f>
        <v>1208487.7432100007</v>
      </c>
      <c r="K156" s="136">
        <f>D156-114199.9-202905.8-214631.3-204053.8-222765.5+11.7-231911.7</f>
        <v>109038.55678999983</v>
      </c>
    </row>
    <row r="157" spans="1:9" ht="18.75">
      <c r="A157" s="15" t="s">
        <v>5</v>
      </c>
      <c r="B157" s="47">
        <f>B8+B20+B34+B53+B61+B93+B117+B122+B47+B144+B135+B105</f>
        <v>626476.7</v>
      </c>
      <c r="C157" s="47">
        <f>C8+C20+C34+C53+C61+C93+C117+C122+C47+C144+C135+C105</f>
        <v>988150.6</v>
      </c>
      <c r="D157" s="47">
        <f>D8+D20+D34+D53+D61+D93+D117+D122+D47+D144+D135+D105</f>
        <v>576867.1</v>
      </c>
      <c r="E157" s="6">
        <f>D157/D156*100</f>
        <v>44.39164164335146</v>
      </c>
      <c r="F157" s="6">
        <f aca="true" t="shared" si="19" ref="F157:F162">D157/B157*100</f>
        <v>92.08117396864081</v>
      </c>
      <c r="G157" s="6">
        <f t="shared" si="17"/>
        <v>58.37845972061344</v>
      </c>
      <c r="H157" s="48">
        <f aca="true" t="shared" si="20" ref="H157:H162">B157-D157</f>
        <v>49609.59999999998</v>
      </c>
      <c r="I157" s="58">
        <f t="shared" si="18"/>
        <v>411283.5</v>
      </c>
    </row>
    <row r="158" spans="1:9" ht="18.75">
      <c r="A158" s="15" t="s">
        <v>0</v>
      </c>
      <c r="B158" s="87">
        <f>B11+B23+B36+B56+B63+B94+B50+B145+B111+B114+B98+B142+B131</f>
        <v>72354.29999999999</v>
      </c>
      <c r="C158" s="87">
        <f>C11+C23+C36+C56+C63+C94+C50+C145+C111+C114+C98+C142+C131</f>
        <v>125217.3</v>
      </c>
      <c r="D158" s="87">
        <f>D11+D23+D36+D56+D63+D94+D50+D145+D111+D114+D98+D142+D131</f>
        <v>62565.19999999998</v>
      </c>
      <c r="E158" s="6">
        <f>D158/D156*100</f>
        <v>4.81457850126071</v>
      </c>
      <c r="F158" s="6">
        <f t="shared" si="19"/>
        <v>86.47060368215847</v>
      </c>
      <c r="G158" s="6">
        <f t="shared" si="17"/>
        <v>49.96530032192036</v>
      </c>
      <c r="H158" s="48">
        <f>B158-D158</f>
        <v>9789.100000000006</v>
      </c>
      <c r="I158" s="58">
        <f t="shared" si="18"/>
        <v>62652.10000000002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26720.9</v>
      </c>
      <c r="E159" s="6">
        <f>D159/D156*100</f>
        <v>2.0562528478185533</v>
      </c>
      <c r="F159" s="6">
        <f t="shared" si="19"/>
        <v>89.15942048328651</v>
      </c>
      <c r="G159" s="6">
        <f t="shared" si="17"/>
        <v>55.549688479025086</v>
      </c>
      <c r="H159" s="48">
        <f t="shared" si="20"/>
        <v>3248.899999999998</v>
      </c>
      <c r="I159" s="58">
        <f t="shared" si="18"/>
        <v>21381.800000000003</v>
      </c>
    </row>
    <row r="160" spans="1:9" ht="21" customHeight="1">
      <c r="A160" s="15" t="s">
        <v>12</v>
      </c>
      <c r="B160" s="142">
        <f>B12+B24+B106+B64+B38+B95+B133+B57+B140+B120+B44+B73</f>
        <v>51138.49999999999</v>
      </c>
      <c r="C160" s="142">
        <f>C12+C24+C106+C64+C38+C95+C133+C57+C140+C120+C44+C73</f>
        <v>87440.30000000002</v>
      </c>
      <c r="D160" s="142">
        <f>D12+D24+D106+D64+D38+D95+D133+D57+D140+D120+D44+D73</f>
        <v>42467.60000000001</v>
      </c>
      <c r="E160" s="6">
        <f>D160/D156*100</f>
        <v>3.2680083170858474</v>
      </c>
      <c r="F160" s="6">
        <f>D160/B160*100</f>
        <v>83.04428170556434</v>
      </c>
      <c r="G160" s="6">
        <f t="shared" si="17"/>
        <v>48.567536936629914</v>
      </c>
      <c r="H160" s="48">
        <f>B160-D160</f>
        <v>8670.89999999998</v>
      </c>
      <c r="I160" s="58">
        <f t="shared" si="18"/>
        <v>44972.700000000004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0.0029626896789035654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8">
        <f t="shared" si="18"/>
        <v>84.4</v>
      </c>
    </row>
    <row r="162" spans="1:9" ht="19.5" thickBot="1">
      <c r="A162" s="80" t="s">
        <v>25</v>
      </c>
      <c r="B162" s="60">
        <f>B156-B157-B158-B159-B160-B161</f>
        <v>667177.9</v>
      </c>
      <c r="C162" s="60">
        <f>C156-C157-C158-C159-C160-C161</f>
        <v>1258948.8000000005</v>
      </c>
      <c r="D162" s="60">
        <f>D156-D157-D158-D159-D160-D161</f>
        <v>590835.55679</v>
      </c>
      <c r="E162" s="28">
        <f>D162/D156*100</f>
        <v>45.46655600080453</v>
      </c>
      <c r="F162" s="28">
        <f t="shared" si="19"/>
        <v>88.55742325847423</v>
      </c>
      <c r="G162" s="28">
        <f t="shared" si="17"/>
        <v>46.93086460624926</v>
      </c>
      <c r="H162" s="81">
        <f t="shared" si="20"/>
        <v>76342.34321000008</v>
      </c>
      <c r="I162" s="81">
        <f t="shared" si="18"/>
        <v>668113.2432100006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1299494.8567899999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1299494.8567899999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2019-07-05T11:44:07Z</cp:lastPrinted>
  <dcterms:created xsi:type="dcterms:W3CDTF">2000-06-20T04:48:00Z</dcterms:created>
  <dcterms:modified xsi:type="dcterms:W3CDTF">2019-07-17T08:04:13Z</dcterms:modified>
  <cp:category/>
  <cp:version/>
  <cp:contentType/>
  <cp:contentStatus/>
</cp:coreProperties>
</file>